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ocuments\Cambridge\"/>
    </mc:Choice>
  </mc:AlternateContent>
  <xr:revisionPtr revIDLastSave="0" documentId="13_ncr:1_{154D13A3-33D3-49DD-9FCD-629106E5FCE5}" xr6:coauthVersionLast="47" xr6:coauthVersionMax="47" xr10:uidLastSave="{00000000-0000-0000-0000-000000000000}"/>
  <bookViews>
    <workbookView xWindow="-120" yWindow="-120" windowWidth="29040" windowHeight="18240" xr2:uid="{539D8985-F9DA-43F7-8DD0-4DE1BB0FD79D}"/>
  </bookViews>
  <sheets>
    <sheet name="Sheet1" sheetId="1" r:id="rId1"/>
  </sheets>
  <externalReferences>
    <externalReference r:id="rId2"/>
  </externalReferences>
  <definedNames>
    <definedName name="allowance">[1]Sheet1!$F$35</definedName>
    <definedName name="avg_int">[1]Sheet2!$C$20</definedName>
    <definedName name="defer">[1]Sheet1!$F$32</definedName>
    <definedName name="mrate">[1]Sheet1!$H$15</definedName>
    <definedName name="normal">[1]Sheet2!$H$19</definedName>
    <definedName name="off_incr">[1]Sheet2!$L$6</definedName>
    <definedName name="offset">[1]Sheet2!$H$18</definedName>
    <definedName name="rate">[1]Sheet1!$F$36</definedName>
    <definedName name="Sale_price">[1]Sheet2!$A$4</definedName>
    <definedName name="state">[1]Sheet1!$F$31</definedName>
    <definedName name="vanilla">[1]Sheet2!$L$8</definedName>
    <definedName name="vrate">[1]Sheet1!#REF!</definedName>
    <definedName name="years">[1]Sheet1!$H$16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4" i="1" l="1"/>
  <c r="F24" i="1"/>
  <c r="D24" i="1"/>
  <c r="P24" i="1" s="1"/>
  <c r="N23" i="1"/>
  <c r="O23" i="1" s="1"/>
  <c r="M23" i="1"/>
  <c r="F23" i="1"/>
  <c r="R23" i="1" s="1"/>
  <c r="D23" i="1"/>
  <c r="M22" i="1"/>
  <c r="K22" i="1"/>
  <c r="F22" i="1"/>
  <c r="R22" i="1" s="1"/>
  <c r="D22" i="1"/>
  <c r="P22" i="1" s="1"/>
  <c r="R21" i="1"/>
  <c r="M21" i="1"/>
  <c r="I21" i="1"/>
  <c r="J21" i="1" s="1"/>
  <c r="F21" i="1"/>
  <c r="D21" i="1"/>
  <c r="P21" i="1" s="1"/>
  <c r="P18" i="1"/>
  <c r="F18" i="1"/>
  <c r="D18" i="1"/>
  <c r="K18" i="1" s="1"/>
  <c r="N17" i="1"/>
  <c r="K17" i="1"/>
  <c r="F17" i="1"/>
  <c r="R17" i="1" s="1"/>
  <c r="D17" i="1"/>
  <c r="I16" i="1"/>
  <c r="J16" i="1" s="1"/>
  <c r="F16" i="1"/>
  <c r="R16" i="1" s="1"/>
  <c r="D16" i="1"/>
  <c r="P16" i="1" s="1"/>
  <c r="P15" i="1"/>
  <c r="F15" i="1"/>
  <c r="R15" i="1" s="1"/>
  <c r="D15" i="1"/>
  <c r="K15" i="1" s="1"/>
  <c r="R14" i="1"/>
  <c r="P14" i="1"/>
  <c r="N14" i="1"/>
  <c r="O14" i="1" s="1"/>
  <c r="Q14" i="1" s="1"/>
  <c r="K14" i="1"/>
  <c r="I14" i="1"/>
  <c r="F9" i="1"/>
  <c r="F10" i="1" s="1"/>
  <c r="E9" i="1"/>
  <c r="I22" i="1" s="1"/>
  <c r="J22" i="1" s="1"/>
  <c r="F8" i="1"/>
  <c r="N15" i="1" s="1"/>
  <c r="O15" i="1" s="1"/>
  <c r="E8" i="1"/>
  <c r="I17" i="1" s="1"/>
  <c r="J17" i="1" s="1"/>
  <c r="G4" i="1"/>
  <c r="G3" i="1"/>
  <c r="G2" i="1"/>
  <c r="S14" i="1" l="1"/>
  <c r="T14" i="1" s="1"/>
  <c r="V14" i="1" s="1"/>
  <c r="S15" i="1"/>
  <c r="T15" i="1" s="1"/>
  <c r="V15" i="1" s="1"/>
  <c r="O24" i="1"/>
  <c r="O17" i="1"/>
  <c r="R18" i="1"/>
  <c r="K21" i="1"/>
  <c r="N22" i="1"/>
  <c r="O22" i="1" s="1"/>
  <c r="Q22" i="1" s="1"/>
  <c r="S22" i="1" s="1"/>
  <c r="T22" i="1" s="1"/>
  <c r="V22" i="1" s="1"/>
  <c r="P23" i="1"/>
  <c r="I24" i="1"/>
  <c r="J24" i="1" s="1"/>
  <c r="Q24" i="1" s="1"/>
  <c r="R24" i="1"/>
  <c r="K16" i="1"/>
  <c r="P17" i="1"/>
  <c r="Q17" i="1" s="1"/>
  <c r="S17" i="1" s="1"/>
  <c r="T17" i="1" s="1"/>
  <c r="V17" i="1" s="1"/>
  <c r="I18" i="1"/>
  <c r="J18" i="1" s="1"/>
  <c r="I15" i="1"/>
  <c r="J15" i="1" s="1"/>
  <c r="Q15" i="1" s="1"/>
  <c r="N16" i="1"/>
  <c r="O16" i="1" s="1"/>
  <c r="Q16" i="1" s="1"/>
  <c r="S16" i="1" s="1"/>
  <c r="T16" i="1" s="1"/>
  <c r="V16" i="1" s="1"/>
  <c r="N21" i="1"/>
  <c r="O21" i="1" s="1"/>
  <c r="Q21" i="1" s="1"/>
  <c r="S21" i="1" s="1"/>
  <c r="T21" i="1" s="1"/>
  <c r="V21" i="1" s="1"/>
  <c r="I23" i="1"/>
  <c r="J23" i="1" s="1"/>
  <c r="K24" i="1"/>
  <c r="E10" i="1"/>
  <c r="N18" i="1"/>
  <c r="O18" i="1" s="1"/>
  <c r="K23" i="1"/>
  <c r="N24" i="1"/>
  <c r="V27" i="1" l="1"/>
  <c r="V28" i="1" s="1"/>
  <c r="S24" i="1"/>
  <c r="T24" i="1" s="1"/>
  <c r="V24" i="1" s="1"/>
  <c r="Q18" i="1"/>
  <c r="S18" i="1"/>
  <c r="T18" i="1" s="1"/>
  <c r="V18" i="1" s="1"/>
  <c r="Q23" i="1"/>
  <c r="S23" i="1" s="1"/>
  <c r="T23" i="1" s="1"/>
  <c r="V23" i="1" s="1"/>
</calcChain>
</file>

<file path=xl/sharedStrings.xml><?xml version="1.0" encoding="utf-8"?>
<sst xmlns="http://schemas.openxmlformats.org/spreadsheetml/2006/main" count="68" uniqueCount="45">
  <si>
    <t>Year 1</t>
  </si>
  <si>
    <t>Year 2</t>
  </si>
  <si>
    <t>Savings</t>
  </si>
  <si>
    <t>Svgs Interest</t>
  </si>
  <si>
    <t>Cost</t>
  </si>
  <si>
    <t>BoE base</t>
  </si>
  <si>
    <t>Value</t>
  </si>
  <si>
    <t>HB base</t>
  </si>
  <si>
    <t>offset incr</t>
  </si>
  <si>
    <t>I-only incr</t>
  </si>
  <si>
    <t>Single loans use BoE base</t>
  </si>
  <si>
    <t>Part&amp;part use HB base</t>
  </si>
  <si>
    <t>Normal part</t>
  </si>
  <si>
    <t>Offset part</t>
  </si>
  <si>
    <t>Option 1: A single interest-only loan</t>
  </si>
  <si>
    <t>Reserve</t>
  </si>
  <si>
    <t>Deposit</t>
  </si>
  <si>
    <t>Loan</t>
  </si>
  <si>
    <t>Interest</t>
  </si>
  <si>
    <t>Loan pmt</t>
  </si>
  <si>
    <t>Reserve interest</t>
  </si>
  <si>
    <t>Lump sum</t>
  </si>
  <si>
    <t>Drawn</t>
  </si>
  <si>
    <t>Net interest</t>
  </si>
  <si>
    <t>Capital repayment</t>
  </si>
  <si>
    <t>Total cost</t>
  </si>
  <si>
    <t>Net to find</t>
  </si>
  <si>
    <t>Sell Belford</t>
  </si>
  <si>
    <t>Asset delta</t>
  </si>
  <si>
    <r>
      <t xml:space="preserve">  </t>
    </r>
    <r>
      <rPr>
        <sz val="12"/>
        <color theme="1"/>
        <rFont val="Calibri"/>
        <family val="2"/>
        <scheme val="minor"/>
      </rPr>
      <t>Don't buy anything after all</t>
    </r>
  </si>
  <si>
    <t>Option 2: Part  normal and part offset, interest only</t>
  </si>
  <si>
    <t>Offset</t>
  </si>
  <si>
    <t>Loan pmts</t>
  </si>
  <si>
    <t>Net cost</t>
  </si>
  <si>
    <t>How the part+part would work for the 150 deposit version</t>
  </si>
  <si>
    <t>per month</t>
  </si>
  <si>
    <t>Day 1</t>
  </si>
  <si>
    <t>We liquidate 85K, put it in a savings account</t>
  </si>
  <si>
    <t>Day 2</t>
  </si>
  <si>
    <t>We draw down 80K into the current account</t>
  </si>
  <si>
    <t>Day 3</t>
  </si>
  <si>
    <t>We  liquidate 70K, add to the current account</t>
  </si>
  <si>
    <t>We pay the deposit with the 150K in the current account</t>
  </si>
  <si>
    <t>Day 4</t>
  </si>
  <si>
    <t>We borrow 155K, liquidate 80K and pay the balance on the house and all the costs with the resulting 235K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</si>
</sst>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;[Red]&quot;£&quot;#,##0.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 wrapText="1"/>
    </xf>
    <xf numFmtId="164" fontId="0" fillId="0" borderId="0" xfId="0" applyNumberFormat="1"/>
    <xf numFmtId="10" fontId="0" fillId="0" borderId="0" xfId="0" applyNumberFormat="1"/>
    <xf numFmtId="0" fontId="0" fillId="2" borderId="0" xfId="0" applyFill="1"/>
    <xf numFmtId="164" fontId="0" fillId="2" borderId="0" xfId="0" applyNumberFormat="1" applyFill="1"/>
    <xf numFmtId="10" fontId="0" fillId="2" borderId="0" xfId="0" applyNumberFormat="1" applyFill="1"/>
    <xf numFmtId="164" fontId="0" fillId="0" borderId="1" xfId="0" applyNumberFormat="1" applyBorder="1" applyAlignment="1">
      <alignment horizontal="right" wrapText="1"/>
    </xf>
    <xf numFmtId="0" fontId="0" fillId="0" borderId="1" xfId="0" applyBorder="1"/>
    <xf numFmtId="10" fontId="0" fillId="0" borderId="1" xfId="0" applyNumberFormat="1" applyBorder="1"/>
    <xf numFmtId="164" fontId="0" fillId="0" borderId="1" xfId="0" applyNumberFormat="1" applyBorder="1"/>
    <xf numFmtId="0" fontId="0" fillId="0" borderId="2" xfId="0" applyBorder="1"/>
    <xf numFmtId="10" fontId="0" fillId="0" borderId="2" xfId="0" applyNumberFormat="1" applyBorder="1"/>
    <xf numFmtId="0" fontId="0" fillId="0" borderId="3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/>
    <xf numFmtId="0" fontId="0" fillId="0" borderId="8" xfId="0" applyBorder="1"/>
    <xf numFmtId="0" fontId="0" fillId="0" borderId="9" xfId="0" applyBorder="1"/>
    <xf numFmtId="10" fontId="0" fillId="0" borderId="8" xfId="0" applyNumberFormat="1" applyBorder="1"/>
    <xf numFmtId="164" fontId="0" fillId="0" borderId="9" xfId="0" applyNumberFormat="1" applyBorder="1"/>
    <xf numFmtId="10" fontId="0" fillId="0" borderId="10" xfId="0" applyNumberFormat="1" applyBorder="1"/>
    <xf numFmtId="164" fontId="0" fillId="0" borderId="4" xfId="0" applyNumberFormat="1" applyBorder="1"/>
    <xf numFmtId="164" fontId="0" fillId="0" borderId="11" xfId="0" applyNumberFormat="1" applyBorder="1"/>
    <xf numFmtId="0" fontId="1" fillId="0" borderId="0" xfId="0" applyFont="1" applyAlignment="1">
      <alignment horizontal="left" wrapText="1"/>
    </xf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s\Cambridge\FundingIt.xlsx" TargetMode="External"/><Relationship Id="rId1" Type="http://schemas.openxmlformats.org/officeDocument/2006/relationships/externalLinkPath" Target="FundingI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15">
          <cell r="H15">
            <v>4.99E-2</v>
          </cell>
        </row>
        <row r="16">
          <cell r="H16">
            <v>5</v>
          </cell>
        </row>
        <row r="31">
          <cell r="F31">
            <v>6549.4</v>
          </cell>
        </row>
        <row r="32">
          <cell r="F32">
            <v>0.104</v>
          </cell>
        </row>
        <row r="35">
          <cell r="F35">
            <v>11850</v>
          </cell>
        </row>
        <row r="36">
          <cell r="F36">
            <v>0.2</v>
          </cell>
        </row>
      </sheetData>
      <sheetData sheetId="1">
        <row r="4">
          <cell r="A4" t="str">
            <v>Value</v>
          </cell>
        </row>
        <row r="6">
          <cell r="L6">
            <v>5.0000000000000001E-3</v>
          </cell>
        </row>
        <row r="8">
          <cell r="L8">
            <v>4.8500000000000001E-2</v>
          </cell>
        </row>
        <row r="18">
          <cell r="H18">
            <v>5.7104838709677412E-2</v>
          </cell>
        </row>
        <row r="19">
          <cell r="H19">
            <v>5.2100806451612899E-2</v>
          </cell>
        </row>
        <row r="20">
          <cell r="C20">
            <v>0.03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C1B2-8847-4268-9C41-51B279AC0013}">
  <dimension ref="A1:V33"/>
  <sheetViews>
    <sheetView tabSelected="1" workbookViewId="0"/>
  </sheetViews>
  <sheetFormatPr defaultRowHeight="15.75" x14ac:dyDescent="0.25"/>
  <cols>
    <col min="1" max="1" width="8.625" customWidth="1"/>
    <col min="2" max="2" width="10.875" customWidth="1"/>
    <col min="3" max="3" width="10" customWidth="1"/>
    <col min="4" max="6" width="12.375" customWidth="1"/>
    <col min="7" max="8" width="10.75" customWidth="1"/>
    <col min="10" max="10" width="9.75" customWidth="1"/>
    <col min="12" max="12" width="10.375" customWidth="1"/>
    <col min="15" max="15" width="9.625" customWidth="1"/>
    <col min="17" max="22" width="11.625" customWidth="1"/>
  </cols>
  <sheetData>
    <row r="1" spans="1:22" x14ac:dyDescent="0.25">
      <c r="D1" s="1"/>
      <c r="E1" s="1" t="s">
        <v>0</v>
      </c>
      <c r="F1" t="s">
        <v>1</v>
      </c>
    </row>
    <row r="2" spans="1:22" x14ac:dyDescent="0.25">
      <c r="A2" s="1" t="s">
        <v>2</v>
      </c>
      <c r="B2" s="2">
        <v>300000</v>
      </c>
      <c r="D2" t="s">
        <v>3</v>
      </c>
      <c r="E2" s="3">
        <v>0.03</v>
      </c>
      <c r="F2" s="3">
        <v>2.2499999999999999E-2</v>
      </c>
      <c r="G2" s="3">
        <f>E2+0.5%</f>
        <v>3.4999999999999996E-2</v>
      </c>
    </row>
    <row r="3" spans="1:22" x14ac:dyDescent="0.25">
      <c r="A3" t="s">
        <v>4</v>
      </c>
      <c r="B3" s="2">
        <v>385000</v>
      </c>
      <c r="D3" s="2" t="s">
        <v>5</v>
      </c>
      <c r="E3" s="3">
        <v>0.04</v>
      </c>
      <c r="F3" s="3">
        <v>3.5000000000000003E-2</v>
      </c>
      <c r="G3" s="3">
        <f t="shared" ref="G3:G4" si="0">E3+0.5%</f>
        <v>4.4999999999999998E-2</v>
      </c>
    </row>
    <row r="4" spans="1:22" x14ac:dyDescent="0.25">
      <c r="A4" s="3" t="s">
        <v>6</v>
      </c>
      <c r="B4" s="2">
        <v>350000</v>
      </c>
      <c r="D4" s="2" t="s">
        <v>7</v>
      </c>
      <c r="E4" s="3">
        <v>4.36E-2</v>
      </c>
      <c r="F4" s="3">
        <v>3.8600000000000002E-2</v>
      </c>
      <c r="G4" s="3">
        <f t="shared" si="0"/>
        <v>4.8599999999999997E-2</v>
      </c>
    </row>
    <row r="5" spans="1:22" x14ac:dyDescent="0.25">
      <c r="D5" s="2" t="s">
        <v>8</v>
      </c>
      <c r="E5" s="3">
        <v>5.0000000000000001E-3</v>
      </c>
      <c r="F5" s="3">
        <v>5.0000000000000001E-3</v>
      </c>
    </row>
    <row r="6" spans="1:22" x14ac:dyDescent="0.25">
      <c r="D6" s="2" t="s">
        <v>9</v>
      </c>
      <c r="E6" s="3">
        <v>8.5000000000000006E-3</v>
      </c>
      <c r="F6" s="3">
        <v>8.5000000000000006E-3</v>
      </c>
    </row>
    <row r="7" spans="1:22" ht="6" customHeight="1" thickBot="1" x14ac:dyDescent="0.3">
      <c r="A7" s="4"/>
      <c r="B7" s="4"/>
      <c r="C7" s="4"/>
      <c r="D7" s="5"/>
      <c r="E7" s="6"/>
      <c r="F7" s="6"/>
    </row>
    <row r="8" spans="1:22" ht="15.75" customHeight="1" thickBot="1" x14ac:dyDescent="0.3">
      <c r="A8" s="7" t="s">
        <v>10</v>
      </c>
      <c r="B8" s="7"/>
      <c r="C8" s="7"/>
      <c r="D8" s="8"/>
      <c r="E8" s="9">
        <f>E3+E6</f>
        <v>4.8500000000000001E-2</v>
      </c>
      <c r="F8" s="9">
        <f>F3+F6</f>
        <v>4.3500000000000004E-2</v>
      </c>
    </row>
    <row r="9" spans="1:22" ht="16.5" customHeight="1" thickBot="1" x14ac:dyDescent="0.3">
      <c r="A9" s="7" t="s">
        <v>11</v>
      </c>
      <c r="B9" s="7"/>
      <c r="C9" s="7"/>
      <c r="D9" s="10" t="s">
        <v>12</v>
      </c>
      <c r="E9" s="9">
        <f>E4+E6</f>
        <v>5.21E-2</v>
      </c>
      <c r="F9" s="9">
        <f>F4+F6</f>
        <v>4.7100000000000003E-2</v>
      </c>
    </row>
    <row r="10" spans="1:22" ht="16.5" thickBot="1" x14ac:dyDescent="0.3">
      <c r="A10" s="11"/>
      <c r="B10" s="12"/>
      <c r="C10" s="13"/>
      <c r="D10" s="10" t="s">
        <v>13</v>
      </c>
      <c r="E10" s="9">
        <f>E9+E5</f>
        <v>5.7099999999999998E-2</v>
      </c>
      <c r="F10" s="9">
        <f>F9+F5</f>
        <v>5.21E-2</v>
      </c>
      <c r="G10" s="3"/>
      <c r="N10" s="14"/>
      <c r="O10" s="14"/>
      <c r="P10" s="14"/>
    </row>
    <row r="11" spans="1:22" ht="16.5" thickBot="1" x14ac:dyDescent="0.3">
      <c r="B11" s="3"/>
      <c r="G11" s="3"/>
      <c r="N11" s="15"/>
      <c r="O11" s="15"/>
      <c r="P11" s="15"/>
    </row>
    <row r="12" spans="1:22" ht="16.5" thickTop="1" x14ac:dyDescent="0.25">
      <c r="B12" s="3"/>
      <c r="D12" s="2"/>
      <c r="I12" s="16" t="s">
        <v>0</v>
      </c>
      <c r="J12" s="17"/>
      <c r="K12" s="18"/>
      <c r="N12" s="16" t="s">
        <v>1</v>
      </c>
      <c r="O12" s="17"/>
      <c r="P12" s="18"/>
    </row>
    <row r="13" spans="1:22" x14ac:dyDescent="0.25">
      <c r="A13" s="19" t="s">
        <v>14</v>
      </c>
      <c r="B13" s="3"/>
      <c r="D13" t="s">
        <v>15</v>
      </c>
      <c r="E13" t="s">
        <v>16</v>
      </c>
      <c r="F13" t="s">
        <v>17</v>
      </c>
      <c r="I13" s="20" t="s">
        <v>18</v>
      </c>
      <c r="J13" t="s">
        <v>19</v>
      </c>
      <c r="K13" s="21" t="s">
        <v>20</v>
      </c>
      <c r="L13" t="s">
        <v>21</v>
      </c>
      <c r="M13" t="s">
        <v>22</v>
      </c>
      <c r="N13" s="20" t="s">
        <v>18</v>
      </c>
      <c r="O13" t="s">
        <v>19</v>
      </c>
      <c r="P13" s="21" t="s">
        <v>20</v>
      </c>
      <c r="Q13" t="s">
        <v>23</v>
      </c>
      <c r="R13" t="s">
        <v>24</v>
      </c>
      <c r="S13" t="s">
        <v>25</v>
      </c>
      <c r="T13" t="s">
        <v>26</v>
      </c>
      <c r="U13" t="s">
        <v>27</v>
      </c>
      <c r="V13" t="s">
        <v>28</v>
      </c>
    </row>
    <row r="14" spans="1:22" x14ac:dyDescent="0.25">
      <c r="A14" s="19" t="s">
        <v>29</v>
      </c>
      <c r="B14" s="3"/>
      <c r="D14" s="2">
        <v>300000</v>
      </c>
      <c r="E14">
        <v>0</v>
      </c>
      <c r="F14">
        <v>0</v>
      </c>
      <c r="I14" s="22">
        <f>E2</f>
        <v>0.03</v>
      </c>
      <c r="J14" s="2">
        <v>0</v>
      </c>
      <c r="K14" s="23">
        <f>D14*$E$2</f>
        <v>9000</v>
      </c>
      <c r="L14" s="2">
        <v>80000</v>
      </c>
      <c r="M14" s="23">
        <v>0</v>
      </c>
      <c r="N14" s="22">
        <f>F2</f>
        <v>2.2499999999999999E-2</v>
      </c>
      <c r="O14" s="2">
        <f>(F14+L14)*N14</f>
        <v>1800</v>
      </c>
      <c r="P14" s="23">
        <f>D14*F$2</f>
        <v>6750</v>
      </c>
      <c r="Q14" s="2">
        <f>J14+O14+K14+P14</f>
        <v>17550</v>
      </c>
      <c r="R14" s="2">
        <f>L14</f>
        <v>80000</v>
      </c>
      <c r="S14" s="2">
        <f>R14+Q14</f>
        <v>97550</v>
      </c>
      <c r="T14" s="2">
        <f>D14+S14</f>
        <v>397550</v>
      </c>
      <c r="U14" s="2">
        <v>350000</v>
      </c>
      <c r="V14" s="2">
        <f>T14+U14</f>
        <v>747550</v>
      </c>
    </row>
    <row r="15" spans="1:22" x14ac:dyDescent="0.25">
      <c r="B15" s="3"/>
      <c r="D15" s="2">
        <f>B$2+E15</f>
        <v>135000</v>
      </c>
      <c r="E15" s="2">
        <v>-165000</v>
      </c>
      <c r="F15" s="2">
        <f>-(B$3+E15)</f>
        <v>-220000</v>
      </c>
      <c r="G15" s="2"/>
      <c r="I15" s="22">
        <f>E$8</f>
        <v>4.8500000000000001E-2</v>
      </c>
      <c r="J15" s="2">
        <f>I15*F15</f>
        <v>-10670</v>
      </c>
      <c r="K15" s="23">
        <f>D15*$E$2</f>
        <v>4050</v>
      </c>
      <c r="L15" s="2">
        <v>80000</v>
      </c>
      <c r="M15" s="23">
        <v>0</v>
      </c>
      <c r="N15" s="22">
        <f>F$8</f>
        <v>4.3500000000000004E-2</v>
      </c>
      <c r="O15" s="2">
        <f>(F15+L15)*N15</f>
        <v>-6090.0000000000009</v>
      </c>
      <c r="P15" s="23">
        <f>D15*F$2</f>
        <v>3037.5</v>
      </c>
      <c r="Q15" s="2">
        <f>J15+O15+K15+P15</f>
        <v>-9672.5</v>
      </c>
      <c r="R15" s="2">
        <f>F15+L15</f>
        <v>-140000</v>
      </c>
      <c r="S15" s="2">
        <f>R15+Q15</f>
        <v>-149672.5</v>
      </c>
      <c r="T15" s="2">
        <f>D15+S15</f>
        <v>-14672.5</v>
      </c>
      <c r="U15" s="2">
        <v>350000</v>
      </c>
      <c r="V15" s="2">
        <f>T15+B$4+U15</f>
        <v>685327.5</v>
      </c>
    </row>
    <row r="16" spans="1:22" x14ac:dyDescent="0.25">
      <c r="B16" s="3"/>
      <c r="D16" s="2">
        <f>B$2+E16</f>
        <v>115000</v>
      </c>
      <c r="E16" s="2">
        <v>-185000</v>
      </c>
      <c r="F16" s="2">
        <f>-(B$3+E16)</f>
        <v>-200000</v>
      </c>
      <c r="G16" s="2"/>
      <c r="I16" s="22">
        <f>E$8</f>
        <v>4.8500000000000001E-2</v>
      </c>
      <c r="J16" s="2">
        <f>I16*F16</f>
        <v>-9700</v>
      </c>
      <c r="K16" s="23">
        <f>D16*$E$2</f>
        <v>3450</v>
      </c>
      <c r="L16" s="2">
        <v>80000</v>
      </c>
      <c r="M16" s="23">
        <v>0</v>
      </c>
      <c r="N16" s="22">
        <f>F$8</f>
        <v>4.3500000000000004E-2</v>
      </c>
      <c r="O16" s="2">
        <f t="shared" ref="O16:O18" si="1">(F16+L16)*N16</f>
        <v>-5220.0000000000009</v>
      </c>
      <c r="P16" s="23">
        <f>D16*F$2</f>
        <v>2587.5</v>
      </c>
      <c r="Q16" s="2">
        <f>J16+O16+K16+P16</f>
        <v>-8882.5</v>
      </c>
      <c r="R16" s="2">
        <f t="shared" ref="R16:R18" si="2">F16+L16</f>
        <v>-120000</v>
      </c>
      <c r="S16" s="2">
        <f>R16+Q16</f>
        <v>-128882.5</v>
      </c>
      <c r="T16" s="2">
        <f>D16+S16</f>
        <v>-13882.5</v>
      </c>
      <c r="U16" s="2">
        <v>350000</v>
      </c>
      <c r="V16" s="2">
        <f t="shared" ref="V16:V18" si="3">T16+B$4+U16</f>
        <v>686117.5</v>
      </c>
    </row>
    <row r="17" spans="1:22" x14ac:dyDescent="0.25">
      <c r="B17" s="3"/>
      <c r="D17" s="2">
        <f>B$2+E17</f>
        <v>100000</v>
      </c>
      <c r="E17" s="2">
        <v>-200000</v>
      </c>
      <c r="F17" s="2">
        <f>-(B$3+E17)</f>
        <v>-185000</v>
      </c>
      <c r="G17" s="2"/>
      <c r="I17" s="22">
        <f>E$8</f>
        <v>4.8500000000000001E-2</v>
      </c>
      <c r="J17" s="2">
        <f>I17*F17</f>
        <v>-8972.5</v>
      </c>
      <c r="K17" s="23">
        <f>D17*E$2</f>
        <v>3000</v>
      </c>
      <c r="L17" s="2">
        <v>80000</v>
      </c>
      <c r="M17" s="23">
        <v>0</v>
      </c>
      <c r="N17" s="22">
        <f>F8</f>
        <v>4.3500000000000004E-2</v>
      </c>
      <c r="O17" s="2">
        <f t="shared" si="1"/>
        <v>-4567.5</v>
      </c>
      <c r="P17" s="23">
        <f>D17*F$2</f>
        <v>2250</v>
      </c>
      <c r="Q17" s="2">
        <f>J17+O17+K17+P17</f>
        <v>-8290</v>
      </c>
      <c r="R17" s="2">
        <f t="shared" si="2"/>
        <v>-105000</v>
      </c>
      <c r="S17" s="2">
        <f>R17+Q17</f>
        <v>-113290</v>
      </c>
      <c r="T17" s="2">
        <f>D17+S17</f>
        <v>-13290</v>
      </c>
      <c r="U17" s="2">
        <v>350000</v>
      </c>
      <c r="V17" s="2">
        <f t="shared" si="3"/>
        <v>686710</v>
      </c>
    </row>
    <row r="18" spans="1:22" ht="16.5" thickBot="1" x14ac:dyDescent="0.3">
      <c r="B18" s="3"/>
      <c r="D18" s="2">
        <f>B$2+E18</f>
        <v>0</v>
      </c>
      <c r="E18" s="2">
        <v>-300000</v>
      </c>
      <c r="F18" s="2">
        <f>-(B$3+E18)</f>
        <v>-85000</v>
      </c>
      <c r="G18" s="2"/>
      <c r="I18" s="24">
        <f>E$8</f>
        <v>4.8500000000000001E-2</v>
      </c>
      <c r="J18" s="25">
        <f>I18*F18</f>
        <v>-4122.5</v>
      </c>
      <c r="K18" s="26">
        <f>D18*E$2</f>
        <v>0</v>
      </c>
      <c r="L18" s="2">
        <v>80000</v>
      </c>
      <c r="M18" s="23">
        <v>0</v>
      </c>
      <c r="N18" s="24">
        <f>F$8</f>
        <v>4.3500000000000004E-2</v>
      </c>
      <c r="O18" s="25">
        <f t="shared" si="1"/>
        <v>-217.50000000000003</v>
      </c>
      <c r="P18" s="26">
        <f>D18*F$2</f>
        <v>0</v>
      </c>
      <c r="Q18" s="2">
        <f>J18+O18+K18+P18</f>
        <v>-4340</v>
      </c>
      <c r="R18" s="2">
        <f t="shared" si="2"/>
        <v>-5000</v>
      </c>
      <c r="S18" s="2">
        <f>R18+Q18</f>
        <v>-9340</v>
      </c>
      <c r="T18" s="2">
        <f>D18+S18</f>
        <v>-9340</v>
      </c>
      <c r="U18" s="2">
        <v>350000</v>
      </c>
      <c r="V18" s="2">
        <f t="shared" si="3"/>
        <v>690660</v>
      </c>
    </row>
    <row r="19" spans="1:22" ht="17.25" thickTop="1" thickBot="1" x14ac:dyDescent="0.3">
      <c r="B19" s="3"/>
      <c r="D19" s="2"/>
    </row>
    <row r="20" spans="1:22" ht="16.5" thickTop="1" x14ac:dyDescent="0.25">
      <c r="A20" s="27" t="s">
        <v>30</v>
      </c>
      <c r="B20" s="27"/>
      <c r="C20" s="27"/>
      <c r="D20" t="s">
        <v>15</v>
      </c>
      <c r="E20" t="s">
        <v>16</v>
      </c>
      <c r="F20" t="s">
        <v>17</v>
      </c>
      <c r="G20" t="s">
        <v>31</v>
      </c>
      <c r="H20" t="s">
        <v>22</v>
      </c>
      <c r="I20" s="28" t="s">
        <v>18</v>
      </c>
      <c r="J20" s="29" t="s">
        <v>32</v>
      </c>
      <c r="K20" s="30" t="s">
        <v>20</v>
      </c>
      <c r="L20" t="s">
        <v>21</v>
      </c>
      <c r="M20" t="s">
        <v>22</v>
      </c>
      <c r="N20" s="28" t="s">
        <v>18</v>
      </c>
      <c r="O20" s="29" t="s">
        <v>19</v>
      </c>
      <c r="P20" s="30" t="s">
        <v>20</v>
      </c>
      <c r="Q20" t="s">
        <v>23</v>
      </c>
      <c r="R20" t="s">
        <v>24</v>
      </c>
      <c r="S20" t="s">
        <v>25</v>
      </c>
      <c r="T20" t="s">
        <v>26</v>
      </c>
      <c r="U20" t="s">
        <v>27</v>
      </c>
      <c r="V20" t="s">
        <v>28</v>
      </c>
    </row>
    <row r="21" spans="1:22" x14ac:dyDescent="0.25">
      <c r="A21" s="27"/>
      <c r="B21" s="27"/>
      <c r="C21" s="27"/>
      <c r="D21" s="2">
        <f>B$2+(E21-G21)</f>
        <v>90000</v>
      </c>
      <c r="E21" s="2">
        <v>-125000</v>
      </c>
      <c r="F21" s="2">
        <f>-H21-(B$3+E21)</f>
        <v>-180000</v>
      </c>
      <c r="G21" s="2">
        <v>85000</v>
      </c>
      <c r="H21" s="2">
        <v>-80000</v>
      </c>
      <c r="I21" s="22">
        <f>E$9</f>
        <v>5.21E-2</v>
      </c>
      <c r="J21" s="2">
        <f>(I21*F21)+(H21*(I21+E$5))</f>
        <v>-13946</v>
      </c>
      <c r="K21" s="23">
        <f>D21*$E$2</f>
        <v>2700</v>
      </c>
      <c r="L21" s="2">
        <v>80000</v>
      </c>
      <c r="M21" s="2">
        <f>H21+L21</f>
        <v>0</v>
      </c>
      <c r="N21" s="22">
        <f>F$9</f>
        <v>4.7100000000000003E-2</v>
      </c>
      <c r="O21" s="2">
        <f>(F21*N21)+M21*(N21+F$5)</f>
        <v>-8478</v>
      </c>
      <c r="P21" s="23">
        <f>D21*F$2</f>
        <v>2025</v>
      </c>
      <c r="Q21" s="2">
        <f>J21+O21+K21+P21</f>
        <v>-17699</v>
      </c>
      <c r="R21" s="2">
        <f>F21</f>
        <v>-180000</v>
      </c>
      <c r="S21" s="2">
        <f>R21+Q21</f>
        <v>-197699</v>
      </c>
      <c r="T21" s="2">
        <f>D21+S21+(G21+M21)</f>
        <v>-22699</v>
      </c>
      <c r="U21" s="2">
        <v>350000</v>
      </c>
      <c r="V21" s="2">
        <f>T21+B$4+U21</f>
        <v>677301</v>
      </c>
    </row>
    <row r="22" spans="1:22" x14ac:dyDescent="0.25">
      <c r="C22" s="2"/>
      <c r="D22" s="2">
        <f>B$2+(E22-G22)</f>
        <v>65000</v>
      </c>
      <c r="E22" s="2">
        <v>-150000</v>
      </c>
      <c r="F22" s="2">
        <f>-H22-(B$3+E22)</f>
        <v>-155000</v>
      </c>
      <c r="G22" s="2">
        <v>85000</v>
      </c>
      <c r="H22" s="2">
        <v>-80000</v>
      </c>
      <c r="I22" s="22">
        <f>E$9</f>
        <v>5.21E-2</v>
      </c>
      <c r="J22" s="2">
        <f>(I22*F22)+(H22*(I22+E$5))</f>
        <v>-12643.5</v>
      </c>
      <c r="K22" s="23">
        <f>D22*$E$2</f>
        <v>1950</v>
      </c>
      <c r="L22" s="2">
        <v>80000</v>
      </c>
      <c r="M22" s="2">
        <f t="shared" ref="M22:M24" si="4">H22+L22</f>
        <v>0</v>
      </c>
      <c r="N22" s="22">
        <f>F$9</f>
        <v>4.7100000000000003E-2</v>
      </c>
      <c r="O22" s="2">
        <f>(F22*N22)+M22*(N22+F$5)</f>
        <v>-7300.5000000000009</v>
      </c>
      <c r="P22" s="23">
        <f>D22*F$2</f>
        <v>1462.5</v>
      </c>
      <c r="Q22" s="2">
        <f>J22+O22+K22+P22</f>
        <v>-16531.5</v>
      </c>
      <c r="R22" s="2">
        <f>F22</f>
        <v>-155000</v>
      </c>
      <c r="S22" s="2">
        <f>R22+Q22</f>
        <v>-171531.5</v>
      </c>
      <c r="T22" s="2">
        <f t="shared" ref="T22:T24" si="5">D22+S22+(G22+M22)</f>
        <v>-21531.5</v>
      </c>
      <c r="U22" s="2">
        <v>350000</v>
      </c>
      <c r="V22" s="2">
        <f t="shared" ref="V22:V24" si="6">T22+B$4+U22</f>
        <v>678468.5</v>
      </c>
    </row>
    <row r="23" spans="1:22" x14ac:dyDescent="0.25">
      <c r="C23" s="2"/>
      <c r="D23" s="2">
        <f>B$2+(E23-G23)</f>
        <v>30000</v>
      </c>
      <c r="E23" s="2">
        <v>-185000</v>
      </c>
      <c r="F23" s="2">
        <f>-H23-(B$3+E23)</f>
        <v>-120000</v>
      </c>
      <c r="G23" s="2">
        <v>85000</v>
      </c>
      <c r="H23" s="2">
        <v>-80000</v>
      </c>
      <c r="I23" s="22">
        <f>E$9</f>
        <v>5.21E-2</v>
      </c>
      <c r="J23" s="2">
        <f>(I23*F23)+(H23*(I23+E$5))</f>
        <v>-10820</v>
      </c>
      <c r="K23" s="23">
        <f>D23*$E$2</f>
        <v>900</v>
      </c>
      <c r="L23" s="2">
        <v>80000</v>
      </c>
      <c r="M23" s="2">
        <f t="shared" si="4"/>
        <v>0</v>
      </c>
      <c r="N23" s="22">
        <f>F$9</f>
        <v>4.7100000000000003E-2</v>
      </c>
      <c r="O23" s="2">
        <f>(F23*N23)+M23*(N23+F$5)</f>
        <v>-5652</v>
      </c>
      <c r="P23" s="23">
        <f>D23*F$2</f>
        <v>675</v>
      </c>
      <c r="Q23" s="2">
        <f t="shared" ref="Q23:Q24" si="7">J23+O23+K23+P23</f>
        <v>-14897</v>
      </c>
      <c r="R23" s="2">
        <f>F23</f>
        <v>-120000</v>
      </c>
      <c r="S23" s="2">
        <f t="shared" ref="S23:S24" si="8">R23+Q23</f>
        <v>-134897</v>
      </c>
      <c r="T23" s="2">
        <f t="shared" si="5"/>
        <v>-19897</v>
      </c>
      <c r="U23" s="2">
        <v>350000</v>
      </c>
      <c r="V23" s="2">
        <f t="shared" si="6"/>
        <v>680103</v>
      </c>
    </row>
    <row r="24" spans="1:22" ht="16.5" thickBot="1" x14ac:dyDescent="0.3">
      <c r="D24" s="2">
        <f>B$2+(E24-G24)</f>
        <v>15000</v>
      </c>
      <c r="E24" s="2">
        <v>-200000</v>
      </c>
      <c r="F24" s="2">
        <f>-H24-(B$3+E24)</f>
        <v>-105000</v>
      </c>
      <c r="G24" s="2">
        <v>85000</v>
      </c>
      <c r="H24" s="2">
        <v>-80000</v>
      </c>
      <c r="I24" s="24">
        <f>E$9</f>
        <v>5.21E-2</v>
      </c>
      <c r="J24" s="25">
        <f>(I24*F24)+(H24*(I24+E$5))</f>
        <v>-10038.5</v>
      </c>
      <c r="K24" s="26">
        <f>D24*$E$2</f>
        <v>450</v>
      </c>
      <c r="L24" s="2">
        <v>80000</v>
      </c>
      <c r="M24" s="2">
        <f t="shared" si="4"/>
        <v>0</v>
      </c>
      <c r="N24" s="24">
        <f>F$9</f>
        <v>4.7100000000000003E-2</v>
      </c>
      <c r="O24" s="25">
        <f>(F24*N24)+M24*(N24+F$5)</f>
        <v>-4945.5</v>
      </c>
      <c r="P24" s="26">
        <f>D24*F$2</f>
        <v>337.5</v>
      </c>
      <c r="Q24" s="2">
        <f t="shared" si="7"/>
        <v>-14196.5</v>
      </c>
      <c r="R24" s="2">
        <f>F24</f>
        <v>-105000</v>
      </c>
      <c r="S24" s="2">
        <f t="shared" si="8"/>
        <v>-119196.5</v>
      </c>
      <c r="T24" s="2">
        <f t="shared" si="5"/>
        <v>-19196.5</v>
      </c>
      <c r="U24" s="2">
        <v>350000</v>
      </c>
      <c r="V24" s="2">
        <f t="shared" si="6"/>
        <v>680803.5</v>
      </c>
    </row>
    <row r="25" spans="1:22" ht="16.5" thickTop="1" x14ac:dyDescent="0.25">
      <c r="D25" s="2"/>
      <c r="E25" s="2"/>
      <c r="F25" s="2"/>
      <c r="G25" s="2"/>
      <c r="H25" s="3"/>
      <c r="I25" s="2"/>
      <c r="J25" s="2"/>
      <c r="K25" s="2"/>
      <c r="M25" s="3"/>
      <c r="N25" s="2"/>
      <c r="O25" s="2"/>
      <c r="P25" s="2"/>
      <c r="Q25" s="2"/>
      <c r="R25" s="2"/>
      <c r="S25" s="2"/>
      <c r="T25" s="2"/>
      <c r="U25" s="2"/>
    </row>
    <row r="26" spans="1:22" x14ac:dyDescent="0.25">
      <c r="D26" s="2"/>
      <c r="E26" s="2"/>
      <c r="F26" s="2"/>
      <c r="G26" s="2"/>
      <c r="H26" s="3"/>
      <c r="I26" s="2"/>
      <c r="J26" s="2"/>
      <c r="K26" s="2"/>
      <c r="M26" s="3"/>
      <c r="N26" s="2"/>
      <c r="O26" s="2"/>
      <c r="P26" s="2"/>
      <c r="Q26" s="2"/>
      <c r="R26" s="2"/>
      <c r="S26" s="2"/>
      <c r="T26" s="2"/>
      <c r="U26" s="2"/>
    </row>
    <row r="27" spans="1:22" x14ac:dyDescent="0.25">
      <c r="D27" s="2"/>
      <c r="E27" s="2"/>
      <c r="F27" s="2"/>
      <c r="G27" s="3"/>
      <c r="H27" s="2"/>
      <c r="I27" s="2"/>
      <c r="J27" s="2"/>
      <c r="L27" s="3"/>
      <c r="M27" s="2"/>
      <c r="N27" s="2"/>
      <c r="O27" s="2"/>
      <c r="P27" s="2"/>
      <c r="Q27" s="2"/>
      <c r="R27" s="2"/>
      <c r="S27" s="2"/>
      <c r="T27" s="2"/>
      <c r="U27" t="s">
        <v>33</v>
      </c>
      <c r="V27" s="2">
        <f>V14-V16</f>
        <v>61432.5</v>
      </c>
    </row>
    <row r="28" spans="1:22" x14ac:dyDescent="0.25">
      <c r="A28" t="s">
        <v>34</v>
      </c>
      <c r="U28" t="s">
        <v>35</v>
      </c>
      <c r="V28" s="2">
        <f>V27/24</f>
        <v>2559.6875</v>
      </c>
    </row>
    <row r="29" spans="1:22" x14ac:dyDescent="0.25">
      <c r="A29" t="s">
        <v>36</v>
      </c>
      <c r="B29" t="s">
        <v>37</v>
      </c>
    </row>
    <row r="30" spans="1:22" x14ac:dyDescent="0.25">
      <c r="A30" t="s">
        <v>38</v>
      </c>
      <c r="B30" t="s">
        <v>39</v>
      </c>
    </row>
    <row r="31" spans="1:22" x14ac:dyDescent="0.25">
      <c r="A31" t="s">
        <v>40</v>
      </c>
      <c r="B31" t="s">
        <v>41</v>
      </c>
    </row>
    <row r="32" spans="1:22" x14ac:dyDescent="0.25">
      <c r="A32" t="s">
        <v>40</v>
      </c>
      <c r="B32" t="s">
        <v>42</v>
      </c>
    </row>
    <row r="33" spans="1:2" x14ac:dyDescent="0.25">
      <c r="A33" t="s">
        <v>43</v>
      </c>
      <c r="B33" t="s">
        <v>44</v>
      </c>
    </row>
  </sheetData>
  <mergeCells count="5">
    <mergeCell ref="A8:C8"/>
    <mergeCell ref="A9:C9"/>
    <mergeCell ref="I12:K12"/>
    <mergeCell ref="N12:P12"/>
    <mergeCell ref="A20: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Thompson</dc:creator>
  <cp:lastModifiedBy>Henry Thompson</cp:lastModifiedBy>
  <dcterms:created xsi:type="dcterms:W3CDTF">2025-09-10T17:14:32Z</dcterms:created>
  <dcterms:modified xsi:type="dcterms:W3CDTF">2025-09-10T17:16:36Z</dcterms:modified>
</cp:coreProperties>
</file>